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1075" windowHeight="82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37" i="1"/>
  <c r="C238" s="1"/>
  <c r="C239" s="1"/>
  <c r="C242"/>
  <c r="C240"/>
  <c r="B226"/>
  <c r="B225"/>
  <c r="D227"/>
  <c r="B227"/>
  <c r="D215"/>
  <c r="D214"/>
  <c r="D213"/>
  <c r="B203"/>
  <c r="D202"/>
  <c r="D203"/>
  <c r="B205"/>
  <c r="B204"/>
  <c r="B202"/>
  <c r="D201"/>
  <c r="B201"/>
  <c r="B207" s="1"/>
  <c r="D200" s="1"/>
  <c r="D207" s="1"/>
  <c r="D193"/>
  <c r="B192"/>
  <c r="B191"/>
  <c r="B195"/>
  <c r="B194"/>
  <c r="B193"/>
  <c r="D192"/>
  <c r="D191"/>
  <c r="B197"/>
  <c r="D190" s="1"/>
  <c r="D197" s="1"/>
  <c r="B185"/>
  <c r="B184"/>
  <c r="D183"/>
  <c r="B183"/>
  <c r="D182"/>
  <c r="B182"/>
  <c r="D181"/>
  <c r="B181"/>
  <c r="B187" s="1"/>
  <c r="D180" s="1"/>
  <c r="D187" s="1"/>
  <c r="B175"/>
  <c r="B174"/>
  <c r="D173"/>
  <c r="B173"/>
  <c r="D172"/>
  <c r="B172"/>
  <c r="D171"/>
  <c r="B171"/>
  <c r="B177" s="1"/>
  <c r="D170" s="1"/>
  <c r="D177" s="1"/>
  <c r="D163"/>
  <c r="B164"/>
  <c r="B165"/>
  <c r="B163"/>
  <c r="D162"/>
  <c r="B162"/>
  <c r="D161"/>
  <c r="B161"/>
  <c r="B167" s="1"/>
  <c r="D160" s="1"/>
  <c r="D167" s="1"/>
  <c r="B153"/>
  <c r="B154"/>
  <c r="B157"/>
  <c r="B155"/>
  <c r="D153"/>
  <c r="D152"/>
  <c r="B152"/>
  <c r="D151"/>
  <c r="B151"/>
  <c r="D150"/>
  <c r="D157" s="1"/>
  <c r="B145"/>
  <c r="D140"/>
  <c r="B147"/>
  <c r="D143"/>
  <c r="B143"/>
  <c r="D142"/>
  <c r="B142"/>
  <c r="D141"/>
  <c r="B141"/>
  <c r="D147"/>
  <c r="D133"/>
  <c r="B135"/>
  <c r="B133"/>
  <c r="D132"/>
  <c r="B132"/>
  <c r="D131"/>
  <c r="B131"/>
  <c r="B137" s="1"/>
  <c r="D130" s="1"/>
  <c r="D137" s="1"/>
  <c r="D123"/>
  <c r="D122"/>
  <c r="B125"/>
  <c r="B123"/>
  <c r="B122"/>
  <c r="D121"/>
  <c r="B121"/>
  <c r="B127" s="1"/>
  <c r="D120" s="1"/>
  <c r="D127" s="1"/>
  <c r="B87"/>
  <c r="B86"/>
  <c r="B90"/>
  <c r="D88"/>
  <c r="B88"/>
  <c r="B92" s="1"/>
  <c r="D85" s="1"/>
  <c r="D92" s="1"/>
  <c r="D86"/>
  <c r="D68"/>
  <c r="D70"/>
  <c r="B74"/>
  <c r="B72"/>
  <c r="B70"/>
  <c r="D67"/>
  <c r="D74" s="1"/>
  <c r="B62"/>
  <c r="B64"/>
  <c r="D57" s="1"/>
  <c r="D64" s="1"/>
  <c r="D60"/>
  <c r="B60"/>
  <c r="B52"/>
  <c r="B54"/>
  <c r="D50"/>
  <c r="B50"/>
  <c r="D40"/>
  <c r="B42"/>
  <c r="B40"/>
  <c r="B44" s="1"/>
  <c r="D37" s="1"/>
  <c r="D44" s="1"/>
  <c r="B31"/>
  <c r="B29"/>
  <c r="B33"/>
  <c r="D26" s="1"/>
  <c r="D33" s="1"/>
  <c r="B105"/>
  <c r="D105"/>
  <c r="D76"/>
  <c r="D78" s="1"/>
  <c r="B23"/>
  <c r="D16" s="1"/>
  <c r="D23" s="1"/>
  <c r="B10"/>
  <c r="D3" s="1"/>
  <c r="D10" s="1"/>
  <c r="D47" l="1"/>
  <c r="D54" s="1"/>
</calcChain>
</file>

<file path=xl/sharedStrings.xml><?xml version="1.0" encoding="utf-8"?>
<sst xmlns="http://schemas.openxmlformats.org/spreadsheetml/2006/main" count="297" uniqueCount="81">
  <si>
    <t>A.</t>
  </si>
  <si>
    <t xml:space="preserve">B. </t>
  </si>
  <si>
    <t>Winkel</t>
  </si>
  <si>
    <t>Winkelinventaris</t>
  </si>
  <si>
    <t>Debiteuren</t>
  </si>
  <si>
    <t>Auto</t>
  </si>
  <si>
    <t>Voorraden meubels</t>
  </si>
  <si>
    <t>Eigen vermogen</t>
  </si>
  <si>
    <t>4% hypothecaire lening</t>
  </si>
  <si>
    <t>Crediteuren</t>
  </si>
  <si>
    <t>Rabobank</t>
  </si>
  <si>
    <t>Kas</t>
  </si>
  <si>
    <t>Meubelhandel Bert 1-1-2014 (x €)</t>
  </si>
  <si>
    <t>Resultatenrekening</t>
  </si>
  <si>
    <t>Opbrengsten</t>
  </si>
  <si>
    <t>Kosten</t>
  </si>
  <si>
    <t>Omzet</t>
  </si>
  <si>
    <t>Inkoopwaarde omzet</t>
  </si>
  <si>
    <t>Afschrijvingen</t>
  </si>
  <si>
    <t>Interest</t>
  </si>
  <si>
    <t>overige kosten</t>
  </si>
  <si>
    <t>Netto winst</t>
  </si>
  <si>
    <t>a. A = debetzijde; B = Creditzijde</t>
  </si>
  <si>
    <t xml:space="preserve">b1. </t>
  </si>
  <si>
    <t>Debet</t>
  </si>
  <si>
    <t>Credit</t>
  </si>
  <si>
    <t xml:space="preserve">b2. </t>
  </si>
  <si>
    <t>b3.</t>
  </si>
  <si>
    <t xml:space="preserve">b4. </t>
  </si>
  <si>
    <t xml:space="preserve">b5. </t>
  </si>
  <si>
    <t>c. Bruto winst = verkoopprijs - inkoopprijs</t>
  </si>
  <si>
    <t xml:space="preserve">d. Netto winst = bruto winst - alle overige kosten = </t>
  </si>
  <si>
    <t>e. Duurzame (vaste) activa daalt in waarde; deze waardedaling moet in de balans</t>
  </si>
  <si>
    <t>verwerkt worden. Deze waardedaling van vaste activa noemen we afschrijving.</t>
  </si>
  <si>
    <t xml:space="preserve">f. </t>
  </si>
  <si>
    <t>g. Afschrijving is de verwerking van de waardedaling van vaste activa op de balans.</t>
  </si>
  <si>
    <t>Een winkelpand hoeft niet in waarde te dalen (kan zelfs in waarde stijgen).</t>
  </si>
  <si>
    <t xml:space="preserve">h. </t>
  </si>
  <si>
    <t>i.</t>
  </si>
  <si>
    <t>De resultatenrekening laat de verandering in het eigen vermogen zien:</t>
  </si>
  <si>
    <t>het eigen vermogen was op de beginbalans € 312.000 en is op de eindbalans</t>
  </si>
  <si>
    <t>b6</t>
  </si>
  <si>
    <t xml:space="preserve">€ 313.100. Het eigen vermogen is dus met € 1.100 toegenomen. Dit is precies </t>
  </si>
  <si>
    <t>de netto winst op de resultatenrekening. De aflossing van de hypothecaire lening</t>
  </si>
  <si>
    <t>niet thuis op de resultatenrekening.</t>
  </si>
  <si>
    <t>heeft niet tot een verandering van het eigen vermogen geleid en hoort daarom</t>
  </si>
  <si>
    <t xml:space="preserve">Met andere woorden: het aflossen van een lening vormt geen kosten voor de </t>
  </si>
  <si>
    <t>onderneming.</t>
  </si>
  <si>
    <t>opgave 2</t>
  </si>
  <si>
    <t>a1</t>
  </si>
  <si>
    <t>Meubelhandel Bert 31-1-2014 (x €)</t>
  </si>
  <si>
    <t>a2</t>
  </si>
  <si>
    <t>a3</t>
  </si>
  <si>
    <t>a4</t>
  </si>
  <si>
    <t>a5</t>
  </si>
  <si>
    <t>a6</t>
  </si>
  <si>
    <t>a7</t>
  </si>
  <si>
    <t>a8</t>
  </si>
  <si>
    <t>a9</t>
  </si>
  <si>
    <t>b. Debiteuren zijn klanten die hun rekening nog aan de onderneming moeten betalen</t>
  </si>
  <si>
    <t>(vorderingen); crediteuren zijn leveranciers die de onderneming nog moet betalen</t>
  </si>
  <si>
    <t>(schulden)</t>
  </si>
  <si>
    <t>d. Bruto winst - overige kosten</t>
  </si>
  <si>
    <t>e. Eigen vermogen eind - eigen vermogen begin</t>
  </si>
  <si>
    <t>f. Het eigen vermogen is toegenomen met de netto winst van € 3950, maar</t>
  </si>
  <si>
    <t>de eigenaar heeft € 1000 voor privé uit de ondernemingskas gehaald. Daardoor is</t>
  </si>
  <si>
    <t>het eigen vermogen weer € 1000 gedaald. Per saldo is de toename van het</t>
  </si>
  <si>
    <t>eigen vermogen dus de winst (€ 3950) - privé (€1000) = € 2950</t>
  </si>
  <si>
    <t>g</t>
  </si>
  <si>
    <t>opgave 3</t>
  </si>
  <si>
    <t>a. Duurzame (vaste) activa daalt in waarde; deze waardedaling moet in de balans</t>
  </si>
  <si>
    <t>b. Vaste activa. Vaste activa gaat langer dan 1 jaar mee in de onderneming.</t>
  </si>
  <si>
    <t>Bert verwacht de computer 5 jaar lang te gaan gebruiken. Vlottende activa zijn</t>
  </si>
  <si>
    <t>veel korter (&lt;1 jaar) in de onderneming. De voorraden meubels bijvoorbeeld hoopt</t>
  </si>
  <si>
    <t>Bert toch nog dit jaar te verkopen (hij koopt dan weer nieuwe voorraden, maar dat</t>
  </si>
  <si>
    <t>zijn niet dezelfde als die hij heeft verkocht). Voorraden zijn daarom vlottende activa.</t>
  </si>
  <si>
    <t>c. Afschrijving per jaar: (€ 4000-€ 400) /5</t>
  </si>
  <si>
    <t>e. Afschrijving dit jaar: 10 maanden</t>
  </si>
  <si>
    <t>g. Boekwaarde per einde november = boekwaarde begin van het jaar - afschrijvingen in dat jaar</t>
  </si>
  <si>
    <t>f. Afschrijving op de oude auto: 11 x € 200</t>
  </si>
  <si>
    <t>d. Afschrijving per maand: € 720/12</t>
  </si>
</sst>
</file>

<file path=xl/styles.xml><?xml version="1.0" encoding="utf-8"?>
<styleSheet xmlns="http://schemas.openxmlformats.org/spreadsheetml/2006/main">
  <numFmts count="3">
    <numFmt numFmtId="164" formatCode="[$€-413]\ #,##0"/>
    <numFmt numFmtId="165" formatCode="[$€-2]\ #,##0.00;[Red]\-[$€-2]\ #,##0.00"/>
    <numFmt numFmtId="166" formatCode="[$€-813]\ 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4" xfId="0" applyNumberFormat="1" applyBorder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42"/>
  <sheetViews>
    <sheetView tabSelected="1" topLeftCell="A215" workbookViewId="0">
      <selection activeCell="F238" sqref="F238"/>
    </sheetView>
  </sheetViews>
  <sheetFormatPr defaultRowHeight="15"/>
  <cols>
    <col min="1" max="1" width="23" customWidth="1"/>
    <col min="2" max="2" width="13.5703125" customWidth="1"/>
    <col min="3" max="3" width="24.5703125" customWidth="1"/>
    <col min="4" max="4" width="12.7109375" customWidth="1"/>
  </cols>
  <sheetData>
    <row r="2" spans="1:4">
      <c r="A2" s="1" t="s">
        <v>0</v>
      </c>
      <c r="B2" s="1" t="s">
        <v>12</v>
      </c>
      <c r="C2" s="1"/>
      <c r="D2" s="11" t="s">
        <v>1</v>
      </c>
    </row>
    <row r="3" spans="1:4">
      <c r="A3" t="s">
        <v>2</v>
      </c>
      <c r="B3" s="6">
        <v>200000</v>
      </c>
      <c r="C3" s="7" t="s">
        <v>7</v>
      </c>
      <c r="D3" s="6">
        <f>B10-D4-D5-D6</f>
        <v>312000</v>
      </c>
    </row>
    <row r="4" spans="1:4">
      <c r="A4" t="s">
        <v>3</v>
      </c>
      <c r="B4" s="6">
        <v>80000</v>
      </c>
      <c r="C4" s="8" t="s">
        <v>8</v>
      </c>
      <c r="D4" s="6">
        <v>150000</v>
      </c>
    </row>
    <row r="5" spans="1:4">
      <c r="A5" t="s">
        <v>5</v>
      </c>
      <c r="B5" s="6">
        <v>50000</v>
      </c>
      <c r="C5" s="8" t="s">
        <v>9</v>
      </c>
      <c r="D5" s="6">
        <v>50000</v>
      </c>
    </row>
    <row r="6" spans="1:4">
      <c r="A6" t="s">
        <v>6</v>
      </c>
      <c r="B6" s="6">
        <v>190000</v>
      </c>
      <c r="C6" s="8" t="s">
        <v>10</v>
      </c>
      <c r="D6" s="6">
        <v>25000</v>
      </c>
    </row>
    <row r="7" spans="1:4">
      <c r="A7" t="s">
        <v>4</v>
      </c>
      <c r="B7" s="6">
        <v>12000</v>
      </c>
      <c r="C7" s="8"/>
      <c r="D7" s="6"/>
    </row>
    <row r="8" spans="1:4">
      <c r="A8" t="s">
        <v>11</v>
      </c>
      <c r="B8" s="6">
        <v>5000</v>
      </c>
      <c r="C8" s="8"/>
      <c r="D8" s="6"/>
    </row>
    <row r="9" spans="1:4">
      <c r="B9" s="6"/>
      <c r="C9" s="8"/>
      <c r="D9" s="6"/>
    </row>
    <row r="10" spans="1:4" ht="15.75" thickBot="1">
      <c r="B10" s="9">
        <f>SUM(B3:B9)</f>
        <v>537000</v>
      </c>
      <c r="C10" s="8"/>
      <c r="D10" s="10">
        <f>SUM(D3:D9)</f>
        <v>537000</v>
      </c>
    </row>
    <row r="11" spans="1:4" ht="15.75" thickTop="1">
      <c r="B11" s="6"/>
      <c r="C11" s="8"/>
      <c r="D11" s="6"/>
    </row>
    <row r="13" spans="1:4">
      <c r="A13" t="s">
        <v>22</v>
      </c>
    </row>
    <row r="14" spans="1:4">
      <c r="A14" t="s">
        <v>23</v>
      </c>
    </row>
    <row r="15" spans="1:4">
      <c r="A15" s="1" t="s">
        <v>24</v>
      </c>
      <c r="B15" s="1" t="s">
        <v>12</v>
      </c>
      <c r="C15" s="1"/>
      <c r="D15" s="11" t="s">
        <v>25</v>
      </c>
    </row>
    <row r="16" spans="1:4">
      <c r="A16" t="s">
        <v>2</v>
      </c>
      <c r="B16" s="6">
        <v>200000</v>
      </c>
      <c r="C16" s="7" t="s">
        <v>7</v>
      </c>
      <c r="D16" s="6">
        <f>B23-D17-D18-D19</f>
        <v>312000</v>
      </c>
    </row>
    <row r="17" spans="1:4">
      <c r="A17" t="s">
        <v>3</v>
      </c>
      <c r="B17" s="6">
        <v>80000</v>
      </c>
      <c r="C17" s="8" t="s">
        <v>8</v>
      </c>
      <c r="D17" s="6">
        <v>150000</v>
      </c>
    </row>
    <row r="18" spans="1:4">
      <c r="A18" t="s">
        <v>5</v>
      </c>
      <c r="B18" s="6">
        <v>50000</v>
      </c>
      <c r="C18" s="8" t="s">
        <v>9</v>
      </c>
      <c r="D18" s="6">
        <v>50000</v>
      </c>
    </row>
    <row r="19" spans="1:4">
      <c r="A19" t="s">
        <v>6</v>
      </c>
      <c r="B19" s="6">
        <v>190000</v>
      </c>
      <c r="C19" s="8" t="s">
        <v>10</v>
      </c>
      <c r="D19" s="6">
        <v>25000</v>
      </c>
    </row>
    <row r="20" spans="1:4">
      <c r="A20" t="s">
        <v>4</v>
      </c>
      <c r="B20" s="6">
        <v>8000</v>
      </c>
      <c r="C20" s="8"/>
      <c r="D20" s="6"/>
    </row>
    <row r="21" spans="1:4">
      <c r="A21" t="s">
        <v>11</v>
      </c>
      <c r="B21" s="6">
        <v>9000</v>
      </c>
      <c r="C21" s="8"/>
      <c r="D21" s="6"/>
    </row>
    <row r="22" spans="1:4">
      <c r="B22" s="6"/>
      <c r="C22" s="8"/>
      <c r="D22" s="6"/>
    </row>
    <row r="23" spans="1:4" ht="15.75" thickBot="1">
      <c r="B23" s="9">
        <f>SUM(B16:B22)</f>
        <v>537000</v>
      </c>
      <c r="C23" s="8"/>
      <c r="D23" s="10">
        <f>SUM(D16:D22)</f>
        <v>537000</v>
      </c>
    </row>
    <row r="24" spans="1:4" ht="15.75" thickTop="1">
      <c r="A24" t="s">
        <v>26</v>
      </c>
    </row>
    <row r="25" spans="1:4">
      <c r="A25" s="1" t="s">
        <v>24</v>
      </c>
      <c r="B25" s="1" t="s">
        <v>12</v>
      </c>
      <c r="C25" s="1"/>
      <c r="D25" s="11" t="s">
        <v>25</v>
      </c>
    </row>
    <row r="26" spans="1:4">
      <c r="A26" t="s">
        <v>2</v>
      </c>
      <c r="B26" s="6">
        <v>200000</v>
      </c>
      <c r="C26" s="7" t="s">
        <v>7</v>
      </c>
      <c r="D26" s="6">
        <f>B33-D27-D28-D29</f>
        <v>314500</v>
      </c>
    </row>
    <row r="27" spans="1:4">
      <c r="A27" t="s">
        <v>3</v>
      </c>
      <c r="B27" s="6">
        <v>80000</v>
      </c>
      <c r="C27" s="8" t="s">
        <v>8</v>
      </c>
      <c r="D27" s="6">
        <v>150000</v>
      </c>
    </row>
    <row r="28" spans="1:4">
      <c r="A28" t="s">
        <v>5</v>
      </c>
      <c r="B28" s="6">
        <v>50000</v>
      </c>
      <c r="C28" s="8" t="s">
        <v>9</v>
      </c>
      <c r="D28" s="6">
        <v>50000</v>
      </c>
    </row>
    <row r="29" spans="1:4">
      <c r="A29" t="s">
        <v>6</v>
      </c>
      <c r="B29" s="6">
        <f>190000-7500</f>
        <v>182500</v>
      </c>
      <c r="C29" s="8" t="s">
        <v>10</v>
      </c>
      <c r="D29" s="6">
        <v>25000</v>
      </c>
    </row>
    <row r="30" spans="1:4">
      <c r="A30" t="s">
        <v>4</v>
      </c>
      <c r="B30" s="6">
        <v>8000</v>
      </c>
      <c r="C30" s="8"/>
      <c r="D30" s="6"/>
    </row>
    <row r="31" spans="1:4">
      <c r="A31" t="s">
        <v>11</v>
      </c>
      <c r="B31" s="6">
        <f>9000+10000</f>
        <v>19000</v>
      </c>
      <c r="C31" s="8"/>
      <c r="D31" s="6"/>
    </row>
    <row r="32" spans="1:4">
      <c r="B32" s="6"/>
      <c r="C32" s="8"/>
      <c r="D32" s="6"/>
    </row>
    <row r="33" spans="1:4" ht="15.75" thickBot="1">
      <c r="B33" s="9">
        <f>SUM(B26:B32)</f>
        <v>539500</v>
      </c>
      <c r="C33" s="8"/>
      <c r="D33" s="10">
        <f>SUM(D26:D32)</f>
        <v>539500</v>
      </c>
    </row>
    <row r="34" spans="1:4" ht="15.75" thickTop="1"/>
    <row r="35" spans="1:4">
      <c r="A35" t="s">
        <v>27</v>
      </c>
    </row>
    <row r="36" spans="1:4">
      <c r="A36" s="1" t="s">
        <v>24</v>
      </c>
      <c r="B36" s="1" t="s">
        <v>12</v>
      </c>
      <c r="C36" s="1"/>
      <c r="D36" s="11" t="s">
        <v>25</v>
      </c>
    </row>
    <row r="37" spans="1:4">
      <c r="A37" t="s">
        <v>2</v>
      </c>
      <c r="B37" s="6">
        <v>200000</v>
      </c>
      <c r="C37" s="7" t="s">
        <v>7</v>
      </c>
      <c r="D37" s="6">
        <f>B44-D38-D39-D40</f>
        <v>314500</v>
      </c>
    </row>
    <row r="38" spans="1:4">
      <c r="A38" t="s">
        <v>3</v>
      </c>
      <c r="B38" s="6">
        <v>80000</v>
      </c>
      <c r="C38" s="8" t="s">
        <v>8</v>
      </c>
      <c r="D38" s="6">
        <v>150000</v>
      </c>
    </row>
    <row r="39" spans="1:4">
      <c r="A39" t="s">
        <v>5</v>
      </c>
      <c r="B39" s="6">
        <v>50000</v>
      </c>
      <c r="C39" s="8" t="s">
        <v>9</v>
      </c>
      <c r="D39" s="6">
        <v>50000</v>
      </c>
    </row>
    <row r="40" spans="1:4">
      <c r="A40" t="s">
        <v>6</v>
      </c>
      <c r="B40" s="6">
        <f>190000-7500</f>
        <v>182500</v>
      </c>
      <c r="C40" s="8" t="s">
        <v>10</v>
      </c>
      <c r="D40" s="6">
        <f>25000-5000</f>
        <v>20000</v>
      </c>
    </row>
    <row r="41" spans="1:4">
      <c r="A41" t="s">
        <v>4</v>
      </c>
      <c r="B41" s="6">
        <v>8000</v>
      </c>
      <c r="C41" s="8"/>
      <c r="D41" s="6"/>
    </row>
    <row r="42" spans="1:4">
      <c r="A42" t="s">
        <v>11</v>
      </c>
      <c r="B42" s="6">
        <f>9000+10000-5000</f>
        <v>14000</v>
      </c>
      <c r="C42" s="8"/>
      <c r="D42" s="6"/>
    </row>
    <row r="43" spans="1:4">
      <c r="B43" s="6"/>
      <c r="C43" s="8"/>
      <c r="D43" s="6"/>
    </row>
    <row r="44" spans="1:4" ht="15.75" thickBot="1">
      <c r="B44" s="9">
        <f>SUM(B37:B43)</f>
        <v>534500</v>
      </c>
      <c r="C44" s="8"/>
      <c r="D44" s="10">
        <f>SUM(D37:D43)</f>
        <v>534500</v>
      </c>
    </row>
    <row r="45" spans="1:4" ht="15.75" thickTop="1">
      <c r="A45" t="s">
        <v>28</v>
      </c>
    </row>
    <row r="46" spans="1:4">
      <c r="A46" s="1" t="s">
        <v>24</v>
      </c>
      <c r="B46" s="1" t="s">
        <v>12</v>
      </c>
      <c r="C46" s="1"/>
      <c r="D46" s="11" t="s">
        <v>25</v>
      </c>
    </row>
    <row r="47" spans="1:4">
      <c r="A47" t="s">
        <v>2</v>
      </c>
      <c r="B47" s="6">
        <v>200000</v>
      </c>
      <c r="C47" s="7" t="s">
        <v>7</v>
      </c>
      <c r="D47" s="6">
        <f>B54-D48-D49-D50</f>
        <v>314100</v>
      </c>
    </row>
    <row r="48" spans="1:4">
      <c r="A48" t="s">
        <v>3</v>
      </c>
      <c r="B48" s="6">
        <v>80000</v>
      </c>
      <c r="C48" s="8" t="s">
        <v>8</v>
      </c>
      <c r="D48" s="6">
        <v>150000</v>
      </c>
    </row>
    <row r="49" spans="1:4">
      <c r="A49" t="s">
        <v>5</v>
      </c>
      <c r="B49" s="6">
        <v>50000</v>
      </c>
      <c r="C49" s="8" t="s">
        <v>9</v>
      </c>
      <c r="D49" s="6">
        <v>50000</v>
      </c>
    </row>
    <row r="50" spans="1:4">
      <c r="A50" t="s">
        <v>6</v>
      </c>
      <c r="B50" s="6">
        <f>190000-7500</f>
        <v>182500</v>
      </c>
      <c r="C50" s="8" t="s">
        <v>10</v>
      </c>
      <c r="D50" s="6">
        <f>25000-5000</f>
        <v>20000</v>
      </c>
    </row>
    <row r="51" spans="1:4">
      <c r="A51" t="s">
        <v>4</v>
      </c>
      <c r="B51" s="6">
        <v>8000</v>
      </c>
      <c r="C51" s="8"/>
      <c r="D51" s="6"/>
    </row>
    <row r="52" spans="1:4">
      <c r="A52" t="s">
        <v>11</v>
      </c>
      <c r="B52" s="6">
        <f>9000+10000-5000-400</f>
        <v>13600</v>
      </c>
      <c r="C52" s="8"/>
      <c r="D52" s="6"/>
    </row>
    <row r="53" spans="1:4">
      <c r="B53" s="6"/>
      <c r="C53" s="8"/>
      <c r="D53" s="6"/>
    </row>
    <row r="54" spans="1:4" ht="15.75" thickBot="1">
      <c r="B54" s="9">
        <f>SUM(B47:B53)</f>
        <v>534100</v>
      </c>
      <c r="C54" s="8"/>
      <c r="D54" s="10">
        <f>SUM(D47:D53)</f>
        <v>534100</v>
      </c>
    </row>
    <row r="55" spans="1:4" ht="15.75" thickTop="1">
      <c r="A55" t="s">
        <v>29</v>
      </c>
    </row>
    <row r="56" spans="1:4">
      <c r="A56" s="1" t="s">
        <v>24</v>
      </c>
      <c r="B56" s="1" t="s">
        <v>12</v>
      </c>
      <c r="C56" s="1"/>
      <c r="D56" s="11" t="s">
        <v>25</v>
      </c>
    </row>
    <row r="57" spans="1:4">
      <c r="A57" t="s">
        <v>2</v>
      </c>
      <c r="B57" s="6">
        <v>200000</v>
      </c>
      <c r="C57" s="7" t="s">
        <v>7</v>
      </c>
      <c r="D57" s="6">
        <f>B64-D58-D59-D60</f>
        <v>313600</v>
      </c>
    </row>
    <row r="58" spans="1:4">
      <c r="A58" t="s">
        <v>3</v>
      </c>
      <c r="B58" s="6">
        <v>80000</v>
      </c>
      <c r="C58" s="8" t="s">
        <v>8</v>
      </c>
      <c r="D58" s="6">
        <v>150000</v>
      </c>
    </row>
    <row r="59" spans="1:4">
      <c r="A59" t="s">
        <v>5</v>
      </c>
      <c r="B59" s="6">
        <v>50000</v>
      </c>
      <c r="C59" s="8" t="s">
        <v>9</v>
      </c>
      <c r="D59" s="6">
        <v>50000</v>
      </c>
    </row>
    <row r="60" spans="1:4">
      <c r="A60" t="s">
        <v>6</v>
      </c>
      <c r="B60" s="6">
        <f>190000-7500</f>
        <v>182500</v>
      </c>
      <c r="C60" s="8" t="s">
        <v>10</v>
      </c>
      <c r="D60" s="6">
        <f>25000-5000</f>
        <v>20000</v>
      </c>
    </row>
    <row r="61" spans="1:4">
      <c r="A61" t="s">
        <v>4</v>
      </c>
      <c r="B61" s="6">
        <v>8000</v>
      </c>
      <c r="C61" s="8"/>
      <c r="D61" s="6"/>
    </row>
    <row r="62" spans="1:4">
      <c r="A62" t="s">
        <v>11</v>
      </c>
      <c r="B62" s="6">
        <f>9000+10000-5000-400-500</f>
        <v>13100</v>
      </c>
      <c r="C62" s="8"/>
      <c r="D62" s="6"/>
    </row>
    <row r="63" spans="1:4">
      <c r="B63" s="6"/>
      <c r="C63" s="8"/>
      <c r="D63" s="6"/>
    </row>
    <row r="64" spans="1:4" ht="15.75" thickBot="1">
      <c r="B64" s="9">
        <f>SUM(B57:B63)</f>
        <v>533600</v>
      </c>
      <c r="C64" s="8"/>
      <c r="D64" s="10">
        <f>SUM(D57:D63)</f>
        <v>533600</v>
      </c>
    </row>
    <row r="65" spans="1:4" ht="15.75" thickTop="1">
      <c r="A65" t="s">
        <v>41</v>
      </c>
    </row>
    <row r="66" spans="1:4">
      <c r="A66" s="1" t="s">
        <v>24</v>
      </c>
      <c r="B66" s="1" t="s">
        <v>12</v>
      </c>
      <c r="C66" s="1"/>
      <c r="D66" s="11" t="s">
        <v>25</v>
      </c>
    </row>
    <row r="67" spans="1:4">
      <c r="A67" t="s">
        <v>2</v>
      </c>
      <c r="B67" s="6">
        <v>200000</v>
      </c>
      <c r="C67" s="7" t="s">
        <v>7</v>
      </c>
      <c r="D67" s="6">
        <f>B74-D68-D69-D70</f>
        <v>313600</v>
      </c>
    </row>
    <row r="68" spans="1:4">
      <c r="A68" t="s">
        <v>3</v>
      </c>
      <c r="B68" s="6">
        <v>80000</v>
      </c>
      <c r="C68" s="8" t="s">
        <v>8</v>
      </c>
      <c r="D68" s="6">
        <f>150000-1000</f>
        <v>149000</v>
      </c>
    </row>
    <row r="69" spans="1:4">
      <c r="A69" t="s">
        <v>5</v>
      </c>
      <c r="B69" s="6">
        <v>50000</v>
      </c>
      <c r="C69" s="8" t="s">
        <v>9</v>
      </c>
      <c r="D69" s="6">
        <v>50000</v>
      </c>
    </row>
    <row r="70" spans="1:4">
      <c r="A70" t="s">
        <v>6</v>
      </c>
      <c r="B70" s="6">
        <f>190000-7500</f>
        <v>182500</v>
      </c>
      <c r="C70" s="8" t="s">
        <v>10</v>
      </c>
      <c r="D70" s="6">
        <f>25000-5000+1000</f>
        <v>21000</v>
      </c>
    </row>
    <row r="71" spans="1:4">
      <c r="A71" t="s">
        <v>4</v>
      </c>
      <c r="B71" s="6">
        <v>8000</v>
      </c>
      <c r="C71" s="8"/>
      <c r="D71" s="6"/>
    </row>
    <row r="72" spans="1:4">
      <c r="A72" t="s">
        <v>11</v>
      </c>
      <c r="B72" s="6">
        <f>9000+10000-5000-400-500</f>
        <v>13100</v>
      </c>
      <c r="C72" s="8"/>
      <c r="D72" s="6"/>
    </row>
    <row r="73" spans="1:4">
      <c r="B73" s="6"/>
      <c r="C73" s="8"/>
      <c r="D73" s="6"/>
    </row>
    <row r="74" spans="1:4" ht="15.75" thickBot="1">
      <c r="B74" s="9">
        <f>SUM(B67:B73)</f>
        <v>533600</v>
      </c>
      <c r="C74" s="8"/>
      <c r="D74" s="10">
        <f>SUM(D67:D73)</f>
        <v>533600</v>
      </c>
    </row>
    <row r="75" spans="1:4" ht="15.75" thickTop="1"/>
    <row r="76" spans="1:4">
      <c r="A76" t="s">
        <v>30</v>
      </c>
      <c r="D76" s="12">
        <f>2500</f>
        <v>2500</v>
      </c>
    </row>
    <row r="78" spans="1:4">
      <c r="A78" t="s">
        <v>31</v>
      </c>
      <c r="D78" s="12">
        <f>D76-400-500</f>
        <v>1600</v>
      </c>
    </row>
    <row r="80" spans="1:4">
      <c r="A80" t="s">
        <v>32</v>
      </c>
    </row>
    <row r="81" spans="1:4">
      <c r="A81" t="s">
        <v>33</v>
      </c>
    </row>
    <row r="83" spans="1:4">
      <c r="A83" t="s">
        <v>34</v>
      </c>
    </row>
    <row r="84" spans="1:4">
      <c r="A84" s="1" t="s">
        <v>24</v>
      </c>
      <c r="B84" s="1" t="s">
        <v>12</v>
      </c>
      <c r="C84" s="1"/>
      <c r="D84" s="11" t="s">
        <v>25</v>
      </c>
    </row>
    <row r="85" spans="1:4">
      <c r="A85" t="s">
        <v>2</v>
      </c>
      <c r="B85" s="6">
        <v>200000</v>
      </c>
      <c r="C85" s="7" t="s">
        <v>7</v>
      </c>
      <c r="D85" s="6">
        <f>B92-D86-D87-D88</f>
        <v>313100</v>
      </c>
    </row>
    <row r="86" spans="1:4">
      <c r="A86" t="s">
        <v>3</v>
      </c>
      <c r="B86" s="6">
        <f>80000-300</f>
        <v>79700</v>
      </c>
      <c r="C86" s="8" t="s">
        <v>8</v>
      </c>
      <c r="D86" s="6">
        <f>150000-1000</f>
        <v>149000</v>
      </c>
    </row>
    <row r="87" spans="1:4">
      <c r="A87" t="s">
        <v>5</v>
      </c>
      <c r="B87" s="6">
        <f>50000-200</f>
        <v>49800</v>
      </c>
      <c r="C87" s="8" t="s">
        <v>9</v>
      </c>
      <c r="D87" s="6">
        <v>50000</v>
      </c>
    </row>
    <row r="88" spans="1:4">
      <c r="A88" t="s">
        <v>6</v>
      </c>
      <c r="B88" s="6">
        <f>190000-7500</f>
        <v>182500</v>
      </c>
      <c r="C88" s="8" t="s">
        <v>10</v>
      </c>
      <c r="D88" s="6">
        <f>25000-5000+1000</f>
        <v>21000</v>
      </c>
    </row>
    <row r="89" spans="1:4">
      <c r="A89" t="s">
        <v>4</v>
      </c>
      <c r="B89" s="6">
        <v>8000</v>
      </c>
      <c r="C89" s="8"/>
      <c r="D89" s="6"/>
    </row>
    <row r="90" spans="1:4">
      <c r="A90" t="s">
        <v>11</v>
      </c>
      <c r="B90" s="6">
        <f>9000+10000-5000-400-500</f>
        <v>13100</v>
      </c>
      <c r="C90" s="8"/>
      <c r="D90" s="6"/>
    </row>
    <row r="91" spans="1:4">
      <c r="B91" s="6"/>
      <c r="C91" s="8"/>
      <c r="D91" s="6"/>
    </row>
    <row r="92" spans="1:4" ht="15.75" thickBot="1">
      <c r="B92" s="9">
        <f>SUM(B85:B91)</f>
        <v>533100</v>
      </c>
      <c r="C92" s="8"/>
      <c r="D92" s="10">
        <f>SUM(D85:D91)</f>
        <v>533100</v>
      </c>
    </row>
    <row r="93" spans="1:4" ht="15.75" thickTop="1"/>
    <row r="95" spans="1:4">
      <c r="A95" t="s">
        <v>35</v>
      </c>
    </row>
    <row r="96" spans="1:4">
      <c r="A96" t="s">
        <v>36</v>
      </c>
    </row>
    <row r="98" spans="1:4">
      <c r="A98" t="s">
        <v>37</v>
      </c>
    </row>
    <row r="99" spans="1:4">
      <c r="A99" s="1" t="s">
        <v>15</v>
      </c>
      <c r="B99" s="1" t="s">
        <v>13</v>
      </c>
      <c r="C99" s="1"/>
      <c r="D99" s="1" t="s">
        <v>14</v>
      </c>
    </row>
    <row r="100" spans="1:4">
      <c r="A100" t="s">
        <v>17</v>
      </c>
      <c r="B100">
        <v>7500</v>
      </c>
      <c r="C100" s="2" t="s">
        <v>16</v>
      </c>
      <c r="D100">
        <v>10000</v>
      </c>
    </row>
    <row r="101" spans="1:4">
      <c r="A101" t="s">
        <v>18</v>
      </c>
      <c r="B101">
        <v>500</v>
      </c>
      <c r="C101" s="3"/>
    </row>
    <row r="102" spans="1:4">
      <c r="A102" t="s">
        <v>19</v>
      </c>
      <c r="B102">
        <v>500</v>
      </c>
      <c r="C102" s="3"/>
    </row>
    <row r="103" spans="1:4">
      <c r="A103" t="s">
        <v>20</v>
      </c>
      <c r="B103">
        <v>400</v>
      </c>
      <c r="C103" s="3"/>
    </row>
    <row r="104" spans="1:4">
      <c r="A104" t="s">
        <v>21</v>
      </c>
      <c r="B104">
        <v>1100</v>
      </c>
      <c r="C104" s="3"/>
    </row>
    <row r="105" spans="1:4" ht="15.75" thickBot="1">
      <c r="B105" s="5">
        <f>SUM(B100:B104)</f>
        <v>10000</v>
      </c>
      <c r="C105" s="3"/>
      <c r="D105" s="4">
        <f>SUM(D100:D104)</f>
        <v>10000</v>
      </c>
    </row>
    <row r="106" spans="1:4" ht="15.75" thickTop="1"/>
    <row r="107" spans="1:4">
      <c r="A107" t="s">
        <v>38</v>
      </c>
    </row>
    <row r="108" spans="1:4">
      <c r="A108" t="s">
        <v>39</v>
      </c>
    </row>
    <row r="109" spans="1:4">
      <c r="A109" t="s">
        <v>40</v>
      </c>
    </row>
    <row r="110" spans="1:4">
      <c r="A110" s="13" t="s">
        <v>42</v>
      </c>
    </row>
    <row r="111" spans="1:4">
      <c r="A111" t="s">
        <v>43</v>
      </c>
    </row>
    <row r="112" spans="1:4">
      <c r="A112" t="s">
        <v>45</v>
      </c>
    </row>
    <row r="113" spans="1:4">
      <c r="A113" t="s">
        <v>44</v>
      </c>
    </row>
    <row r="114" spans="1:4">
      <c r="A114" t="s">
        <v>46</v>
      </c>
    </row>
    <row r="115" spans="1:4">
      <c r="A115" t="s">
        <v>47</v>
      </c>
    </row>
    <row r="117" spans="1:4">
      <c r="A117" t="s">
        <v>48</v>
      </c>
    </row>
    <row r="118" spans="1:4">
      <c r="A118" t="s">
        <v>49</v>
      </c>
    </row>
    <row r="119" spans="1:4">
      <c r="A119" s="1" t="s">
        <v>24</v>
      </c>
      <c r="B119" s="1" t="s">
        <v>50</v>
      </c>
      <c r="C119" s="1"/>
      <c r="D119" s="11" t="s">
        <v>25</v>
      </c>
    </row>
    <row r="120" spans="1:4">
      <c r="A120" t="s">
        <v>2</v>
      </c>
      <c r="B120" s="6">
        <v>200000</v>
      </c>
      <c r="C120" s="7" t="s">
        <v>7</v>
      </c>
      <c r="D120" s="6">
        <f>B127-D121-D122-D123</f>
        <v>313100</v>
      </c>
    </row>
    <row r="121" spans="1:4">
      <c r="A121" t="s">
        <v>3</v>
      </c>
      <c r="B121" s="6">
        <f>80000-300</f>
        <v>79700</v>
      </c>
      <c r="C121" s="8" t="s">
        <v>8</v>
      </c>
      <c r="D121" s="6">
        <f>150000-1000</f>
        <v>149000</v>
      </c>
    </row>
    <row r="122" spans="1:4">
      <c r="A122" t="s">
        <v>5</v>
      </c>
      <c r="B122" s="6">
        <f>50000-200</f>
        <v>49800</v>
      </c>
      <c r="C122" s="8" t="s">
        <v>9</v>
      </c>
      <c r="D122" s="6">
        <f>50000-20000</f>
        <v>30000</v>
      </c>
    </row>
    <row r="123" spans="1:4">
      <c r="A123" t="s">
        <v>6</v>
      </c>
      <c r="B123" s="6">
        <f>190000-7500</f>
        <v>182500</v>
      </c>
      <c r="C123" s="8" t="s">
        <v>10</v>
      </c>
      <c r="D123" s="6">
        <f>25000-5000+1000+20000</f>
        <v>41000</v>
      </c>
    </row>
    <row r="124" spans="1:4">
      <c r="A124" t="s">
        <v>4</v>
      </c>
      <c r="B124" s="6">
        <v>8000</v>
      </c>
      <c r="C124" s="8"/>
      <c r="D124" s="6"/>
    </row>
    <row r="125" spans="1:4">
      <c r="A125" t="s">
        <v>11</v>
      </c>
      <c r="B125" s="6">
        <f>9000+10000-5000-400-500</f>
        <v>13100</v>
      </c>
      <c r="C125" s="8"/>
      <c r="D125" s="6"/>
    </row>
    <row r="126" spans="1:4">
      <c r="B126" s="6"/>
      <c r="C126" s="8"/>
      <c r="D126" s="6"/>
    </row>
    <row r="127" spans="1:4" ht="15.75" thickBot="1">
      <c r="B127" s="9">
        <f>SUM(B120:B126)</f>
        <v>533100</v>
      </c>
      <c r="C127" s="8"/>
      <c r="D127" s="10">
        <f>SUM(D120:D126)</f>
        <v>533100</v>
      </c>
    </row>
    <row r="128" spans="1:4" ht="15.75" thickTop="1">
      <c r="A128" t="s">
        <v>51</v>
      </c>
    </row>
    <row r="129" spans="1:4">
      <c r="A129" s="1" t="s">
        <v>24</v>
      </c>
      <c r="B129" s="1" t="s">
        <v>50</v>
      </c>
      <c r="C129" s="1"/>
      <c r="D129" s="11" t="s">
        <v>25</v>
      </c>
    </row>
    <row r="130" spans="1:4">
      <c r="A130" t="s">
        <v>2</v>
      </c>
      <c r="B130" s="6">
        <v>200000</v>
      </c>
      <c r="C130" s="7" t="s">
        <v>7</v>
      </c>
      <c r="D130" s="6">
        <f>B137-D131-D132-D133</f>
        <v>313100</v>
      </c>
    </row>
    <row r="131" spans="1:4">
      <c r="A131" t="s">
        <v>3</v>
      </c>
      <c r="B131" s="6">
        <f>80000-300</f>
        <v>79700</v>
      </c>
      <c r="C131" s="8" t="s">
        <v>8</v>
      </c>
      <c r="D131" s="6">
        <f>150000-1000</f>
        <v>149000</v>
      </c>
    </row>
    <row r="132" spans="1:4">
      <c r="A132" t="s">
        <v>5</v>
      </c>
      <c r="B132" s="6">
        <f>50000-200</f>
        <v>49800</v>
      </c>
      <c r="C132" s="8" t="s">
        <v>9</v>
      </c>
      <c r="D132" s="6">
        <f>50000-20000</f>
        <v>30000</v>
      </c>
    </row>
    <row r="133" spans="1:4">
      <c r="A133" t="s">
        <v>6</v>
      </c>
      <c r="B133" s="6">
        <f>190000-7500</f>
        <v>182500</v>
      </c>
      <c r="C133" s="8" t="s">
        <v>10</v>
      </c>
      <c r="D133" s="6">
        <f>25000-5000+1000+20000-8000</f>
        <v>33000</v>
      </c>
    </row>
    <row r="134" spans="1:4">
      <c r="A134" t="s">
        <v>4</v>
      </c>
      <c r="B134" s="6">
        <v>8000</v>
      </c>
      <c r="C134" s="8"/>
      <c r="D134" s="6"/>
    </row>
    <row r="135" spans="1:4">
      <c r="A135" t="s">
        <v>11</v>
      </c>
      <c r="B135" s="6">
        <f>9000+10000-5000-400-500-8000</f>
        <v>5100</v>
      </c>
      <c r="C135" s="8"/>
      <c r="D135" s="6"/>
    </row>
    <row r="136" spans="1:4">
      <c r="B136" s="6"/>
      <c r="C136" s="8"/>
      <c r="D136" s="6"/>
    </row>
    <row r="137" spans="1:4" ht="15.75" thickBot="1">
      <c r="B137" s="9">
        <f>SUM(B130:B136)</f>
        <v>525100</v>
      </c>
      <c r="C137" s="8"/>
      <c r="D137" s="10">
        <f>SUM(D130:D136)</f>
        <v>525100</v>
      </c>
    </row>
    <row r="138" spans="1:4" ht="15.75" thickTop="1">
      <c r="A138" t="s">
        <v>52</v>
      </c>
    </row>
    <row r="139" spans="1:4">
      <c r="A139" s="1" t="s">
        <v>24</v>
      </c>
      <c r="B139" s="1" t="s">
        <v>50</v>
      </c>
      <c r="C139" s="1"/>
      <c r="D139" s="11" t="s">
        <v>25</v>
      </c>
    </row>
    <row r="140" spans="1:4">
      <c r="A140" t="s">
        <v>2</v>
      </c>
      <c r="B140" s="6">
        <v>200000</v>
      </c>
      <c r="C140" s="7" t="s">
        <v>7</v>
      </c>
      <c r="D140" s="6">
        <f>B147-D141-D142-D143</f>
        <v>312100</v>
      </c>
    </row>
    <row r="141" spans="1:4">
      <c r="A141" t="s">
        <v>3</v>
      </c>
      <c r="B141" s="6">
        <f>80000-300</f>
        <v>79700</v>
      </c>
      <c r="C141" s="8" t="s">
        <v>8</v>
      </c>
      <c r="D141" s="6">
        <f>150000-1000</f>
        <v>149000</v>
      </c>
    </row>
    <row r="142" spans="1:4">
      <c r="A142" t="s">
        <v>5</v>
      </c>
      <c r="B142" s="6">
        <f>50000-200</f>
        <v>49800</v>
      </c>
      <c r="C142" s="8" t="s">
        <v>9</v>
      </c>
      <c r="D142" s="6">
        <f>50000-20000</f>
        <v>30000</v>
      </c>
    </row>
    <row r="143" spans="1:4">
      <c r="A143" t="s">
        <v>6</v>
      </c>
      <c r="B143" s="6">
        <f>190000-7500</f>
        <v>182500</v>
      </c>
      <c r="C143" s="8" t="s">
        <v>10</v>
      </c>
      <c r="D143" s="6">
        <f>25000-5000+1000+20000-8000</f>
        <v>33000</v>
      </c>
    </row>
    <row r="144" spans="1:4">
      <c r="A144" t="s">
        <v>4</v>
      </c>
      <c r="B144" s="6">
        <v>8000</v>
      </c>
      <c r="C144" s="8"/>
      <c r="D144" s="6"/>
    </row>
    <row r="145" spans="1:4">
      <c r="A145" t="s">
        <v>11</v>
      </c>
      <c r="B145" s="6">
        <f>9000+10000-5000-400-500-8000-1000</f>
        <v>4100</v>
      </c>
      <c r="C145" s="8"/>
      <c r="D145" s="6"/>
    </row>
    <row r="146" spans="1:4">
      <c r="B146" s="6"/>
      <c r="C146" s="8"/>
      <c r="D146" s="6"/>
    </row>
    <row r="147" spans="1:4" ht="15.75" thickBot="1">
      <c r="B147" s="9">
        <f>SUM(B140:B146)</f>
        <v>524100</v>
      </c>
      <c r="C147" s="8"/>
      <c r="D147" s="10">
        <f>SUM(D140:D146)</f>
        <v>524100</v>
      </c>
    </row>
    <row r="148" spans="1:4" ht="15.75" thickTop="1">
      <c r="A148" t="s">
        <v>53</v>
      </c>
    </row>
    <row r="149" spans="1:4">
      <c r="A149" s="1" t="s">
        <v>24</v>
      </c>
      <c r="B149" s="1" t="s">
        <v>50</v>
      </c>
      <c r="C149" s="1"/>
      <c r="D149" s="11" t="s">
        <v>25</v>
      </c>
    </row>
    <row r="150" spans="1:4">
      <c r="A150" t="s">
        <v>2</v>
      </c>
      <c r="B150" s="6">
        <v>200000</v>
      </c>
      <c r="C150" s="7" t="s">
        <v>7</v>
      </c>
      <c r="D150" s="6">
        <f>B157-D151-D152-D153</f>
        <v>318100</v>
      </c>
    </row>
    <row r="151" spans="1:4">
      <c r="A151" t="s">
        <v>3</v>
      </c>
      <c r="B151" s="6">
        <f>80000-300</f>
        <v>79700</v>
      </c>
      <c r="C151" s="8" t="s">
        <v>8</v>
      </c>
      <c r="D151" s="6">
        <f>150000-1000</f>
        <v>149000</v>
      </c>
    </row>
    <row r="152" spans="1:4">
      <c r="A152" t="s">
        <v>5</v>
      </c>
      <c r="B152" s="6">
        <f>50000-200</f>
        <v>49800</v>
      </c>
      <c r="C152" s="8" t="s">
        <v>9</v>
      </c>
      <c r="D152" s="6">
        <f>50000-20000</f>
        <v>30000</v>
      </c>
    </row>
    <row r="153" spans="1:4">
      <c r="A153" t="s">
        <v>6</v>
      </c>
      <c r="B153" s="6">
        <f>190000-7500-14000</f>
        <v>168500</v>
      </c>
      <c r="C153" s="8" t="s">
        <v>10</v>
      </c>
      <c r="D153" s="6">
        <f>25000-5000+1000+20000-8000</f>
        <v>33000</v>
      </c>
    </row>
    <row r="154" spans="1:4">
      <c r="A154" t="s">
        <v>4</v>
      </c>
      <c r="B154" s="6">
        <f>8000+20000</f>
        <v>28000</v>
      </c>
      <c r="C154" s="8"/>
      <c r="D154" s="6"/>
    </row>
    <row r="155" spans="1:4">
      <c r="A155" t="s">
        <v>11</v>
      </c>
      <c r="B155" s="6">
        <f>9000+10000-5000-400-500-8000-1000</f>
        <v>4100</v>
      </c>
      <c r="C155" s="8"/>
      <c r="D155" s="6"/>
    </row>
    <row r="156" spans="1:4">
      <c r="B156" s="6"/>
      <c r="C156" s="8"/>
      <c r="D156" s="6"/>
    </row>
    <row r="157" spans="1:4" ht="15.75" thickBot="1">
      <c r="B157" s="9">
        <f>SUM(B150:B156)</f>
        <v>530100</v>
      </c>
      <c r="C157" s="8"/>
      <c r="D157" s="10">
        <f>SUM(D150:D156)</f>
        <v>530100</v>
      </c>
    </row>
    <row r="158" spans="1:4" ht="15.75" thickTop="1">
      <c r="A158" t="s">
        <v>54</v>
      </c>
    </row>
    <row r="159" spans="1:4">
      <c r="A159" s="1" t="s">
        <v>24</v>
      </c>
      <c r="B159" s="1" t="s">
        <v>50</v>
      </c>
      <c r="C159" s="1"/>
      <c r="D159" s="11" t="s">
        <v>25</v>
      </c>
    </row>
    <row r="160" spans="1:4">
      <c r="A160" t="s">
        <v>2</v>
      </c>
      <c r="B160" s="6">
        <v>200000</v>
      </c>
      <c r="C160" s="7" t="s">
        <v>7</v>
      </c>
      <c r="D160" s="6">
        <f>B167-D161-D162-D163</f>
        <v>318100</v>
      </c>
    </row>
    <row r="161" spans="1:4">
      <c r="A161" t="s">
        <v>3</v>
      </c>
      <c r="B161" s="6">
        <f>80000-300</f>
        <v>79700</v>
      </c>
      <c r="C161" s="8" t="s">
        <v>8</v>
      </c>
      <c r="D161" s="6">
        <f>150000-1000</f>
        <v>149000</v>
      </c>
    </row>
    <row r="162" spans="1:4">
      <c r="A162" t="s">
        <v>5</v>
      </c>
      <c r="B162" s="6">
        <f>50000-200</f>
        <v>49800</v>
      </c>
      <c r="C162" s="8" t="s">
        <v>9</v>
      </c>
      <c r="D162" s="6">
        <f>50000-20000</f>
        <v>30000</v>
      </c>
    </row>
    <row r="163" spans="1:4">
      <c r="A163" t="s">
        <v>6</v>
      </c>
      <c r="B163" s="6">
        <f>190000-7500-14000</f>
        <v>168500</v>
      </c>
      <c r="C163" s="8" t="s">
        <v>10</v>
      </c>
      <c r="D163" s="6">
        <f>25000-5000+1000+20000-8000-8000</f>
        <v>25000</v>
      </c>
    </row>
    <row r="164" spans="1:4">
      <c r="A164" t="s">
        <v>4</v>
      </c>
      <c r="B164" s="6">
        <f>8000+20000-8000</f>
        <v>20000</v>
      </c>
      <c r="C164" s="8"/>
      <c r="D164" s="6"/>
    </row>
    <row r="165" spans="1:4">
      <c r="A165" t="s">
        <v>11</v>
      </c>
      <c r="B165" s="6">
        <f>9000+10000-5000-400-500-8000-1000</f>
        <v>4100</v>
      </c>
      <c r="C165" s="8"/>
      <c r="D165" s="6"/>
    </row>
    <row r="166" spans="1:4">
      <c r="B166" s="6"/>
      <c r="C166" s="8"/>
      <c r="D166" s="6"/>
    </row>
    <row r="167" spans="1:4" ht="15.75" thickBot="1">
      <c r="B167" s="9">
        <f>SUM(B160:B166)</f>
        <v>522100</v>
      </c>
      <c r="C167" s="8"/>
      <c r="D167" s="10">
        <f>SUM(D160:D166)</f>
        <v>522100</v>
      </c>
    </row>
    <row r="168" spans="1:4" ht="15.75" thickTop="1">
      <c r="A168" t="s">
        <v>55</v>
      </c>
    </row>
    <row r="169" spans="1:4">
      <c r="A169" s="1" t="s">
        <v>24</v>
      </c>
      <c r="B169" s="1" t="s">
        <v>50</v>
      </c>
      <c r="C169" s="1"/>
      <c r="D169" s="11" t="s">
        <v>25</v>
      </c>
    </row>
    <row r="170" spans="1:4">
      <c r="A170" t="s">
        <v>2</v>
      </c>
      <c r="B170" s="6">
        <v>200000</v>
      </c>
      <c r="C170" s="7" t="s">
        <v>7</v>
      </c>
      <c r="D170" s="6">
        <f>B177-D171-D172-D173</f>
        <v>317500</v>
      </c>
    </row>
    <row r="171" spans="1:4">
      <c r="A171" t="s">
        <v>3</v>
      </c>
      <c r="B171" s="6">
        <f>80000-300</f>
        <v>79700</v>
      </c>
      <c r="C171" s="8" t="s">
        <v>8</v>
      </c>
      <c r="D171" s="6">
        <f>150000-1000</f>
        <v>149000</v>
      </c>
    </row>
    <row r="172" spans="1:4">
      <c r="A172" t="s">
        <v>5</v>
      </c>
      <c r="B172" s="6">
        <f>50000-200</f>
        <v>49800</v>
      </c>
      <c r="C172" s="8" t="s">
        <v>9</v>
      </c>
      <c r="D172" s="6">
        <f>50000-20000</f>
        <v>30000</v>
      </c>
    </row>
    <row r="173" spans="1:4">
      <c r="A173" t="s">
        <v>6</v>
      </c>
      <c r="B173" s="6">
        <f>190000-7500-14000</f>
        <v>168500</v>
      </c>
      <c r="C173" s="8" t="s">
        <v>10</v>
      </c>
      <c r="D173" s="6">
        <f>25000-5000+1000+20000-8000-8000</f>
        <v>25000</v>
      </c>
    </row>
    <row r="174" spans="1:4">
      <c r="A174" t="s">
        <v>4</v>
      </c>
      <c r="B174" s="6">
        <f>8000+20000-8000</f>
        <v>20000</v>
      </c>
      <c r="C174" s="8"/>
      <c r="D174" s="6"/>
    </row>
    <row r="175" spans="1:4">
      <c r="A175" t="s">
        <v>11</v>
      </c>
      <c r="B175" s="6">
        <f>9000+10000-5000-400-500-8000-1000-600</f>
        <v>3500</v>
      </c>
      <c r="C175" s="8"/>
      <c r="D175" s="6"/>
    </row>
    <row r="176" spans="1:4">
      <c r="B176" s="6"/>
      <c r="C176" s="8"/>
      <c r="D176" s="6"/>
    </row>
    <row r="177" spans="1:4" ht="15.75" thickBot="1">
      <c r="B177" s="9">
        <f>SUM(B170:B176)</f>
        <v>521500</v>
      </c>
      <c r="C177" s="8"/>
      <c r="D177" s="10">
        <f>SUM(D170:D176)</f>
        <v>521500</v>
      </c>
    </row>
    <row r="178" spans="1:4" ht="15.75" thickTop="1">
      <c r="A178" t="s">
        <v>56</v>
      </c>
    </row>
    <row r="179" spans="1:4">
      <c r="A179" s="1" t="s">
        <v>24</v>
      </c>
      <c r="B179" s="1" t="s">
        <v>50</v>
      </c>
      <c r="C179" s="1"/>
      <c r="D179" s="11" t="s">
        <v>25</v>
      </c>
    </row>
    <row r="180" spans="1:4">
      <c r="A180" t="s">
        <v>2</v>
      </c>
      <c r="B180" s="6">
        <v>200000</v>
      </c>
      <c r="C180" s="7" t="s">
        <v>7</v>
      </c>
      <c r="D180" s="6">
        <f>B187-D181-D182-D183</f>
        <v>317050</v>
      </c>
    </row>
    <row r="181" spans="1:4">
      <c r="A181" t="s">
        <v>3</v>
      </c>
      <c r="B181" s="6">
        <f>80000-300</f>
        <v>79700</v>
      </c>
      <c r="C181" s="8" t="s">
        <v>8</v>
      </c>
      <c r="D181" s="6">
        <f>150000-1000</f>
        <v>149000</v>
      </c>
    </row>
    <row r="182" spans="1:4">
      <c r="A182" t="s">
        <v>5</v>
      </c>
      <c r="B182" s="6">
        <f>50000-200</f>
        <v>49800</v>
      </c>
      <c r="C182" s="8" t="s">
        <v>9</v>
      </c>
      <c r="D182" s="6">
        <f>50000-20000</f>
        <v>30000</v>
      </c>
    </row>
    <row r="183" spans="1:4">
      <c r="A183" t="s">
        <v>6</v>
      </c>
      <c r="B183" s="6">
        <f>190000-7500-14000</f>
        <v>168500</v>
      </c>
      <c r="C183" s="8" t="s">
        <v>10</v>
      </c>
      <c r="D183" s="6">
        <f>25000-5000+1000+20000-8000-8000</f>
        <v>25000</v>
      </c>
    </row>
    <row r="184" spans="1:4">
      <c r="A184" t="s">
        <v>4</v>
      </c>
      <c r="B184" s="6">
        <f>8000+20000-8000</f>
        <v>20000</v>
      </c>
      <c r="C184" s="8"/>
      <c r="D184" s="6"/>
    </row>
    <row r="185" spans="1:4">
      <c r="A185" t="s">
        <v>11</v>
      </c>
      <c r="B185" s="6">
        <f>9000+10000-5000-400-500-8000-1000-600-450</f>
        <v>3050</v>
      </c>
      <c r="C185" s="8"/>
      <c r="D185" s="6"/>
    </row>
    <row r="186" spans="1:4">
      <c r="B186" s="6"/>
      <c r="C186" s="8"/>
      <c r="D186" s="6"/>
    </row>
    <row r="187" spans="1:4" ht="15.75" thickBot="1">
      <c r="B187" s="9">
        <f>SUM(B180:B186)</f>
        <v>521050</v>
      </c>
      <c r="C187" s="8"/>
      <c r="D187" s="10">
        <f>SUM(D180:D186)</f>
        <v>521050</v>
      </c>
    </row>
    <row r="188" spans="1:4" ht="15.75" thickTop="1">
      <c r="A188" t="s">
        <v>57</v>
      </c>
    </row>
    <row r="189" spans="1:4">
      <c r="A189" s="1" t="s">
        <v>24</v>
      </c>
      <c r="B189" s="1" t="s">
        <v>50</v>
      </c>
      <c r="C189" s="1"/>
      <c r="D189" s="11" t="s">
        <v>25</v>
      </c>
    </row>
    <row r="190" spans="1:4">
      <c r="A190" t="s">
        <v>2</v>
      </c>
      <c r="B190" s="6">
        <v>200000</v>
      </c>
      <c r="C190" s="7" t="s">
        <v>7</v>
      </c>
      <c r="D190" s="6">
        <f>B197-D191-D192-D193</f>
        <v>316550</v>
      </c>
    </row>
    <row r="191" spans="1:4">
      <c r="A191" t="s">
        <v>3</v>
      </c>
      <c r="B191" s="6">
        <f>80000-300-300</f>
        <v>79400</v>
      </c>
      <c r="C191" s="8" t="s">
        <v>8</v>
      </c>
      <c r="D191" s="6">
        <f>150000-1000</f>
        <v>149000</v>
      </c>
    </row>
    <row r="192" spans="1:4">
      <c r="A192" t="s">
        <v>5</v>
      </c>
      <c r="B192" s="6">
        <f>50000-200-200</f>
        <v>49600</v>
      </c>
      <c r="C192" s="8" t="s">
        <v>9</v>
      </c>
      <c r="D192" s="6">
        <f>50000-20000</f>
        <v>30000</v>
      </c>
    </row>
    <row r="193" spans="1:4">
      <c r="A193" t="s">
        <v>6</v>
      </c>
      <c r="B193" s="6">
        <f>190000-7500-14000</f>
        <v>168500</v>
      </c>
      <c r="C193" s="8" t="s">
        <v>10</v>
      </c>
      <c r="D193" s="6">
        <f>25000-5000+1000+20000-8000-8000</f>
        <v>25000</v>
      </c>
    </row>
    <row r="194" spans="1:4">
      <c r="A194" t="s">
        <v>4</v>
      </c>
      <c r="B194" s="6">
        <f>8000+20000-8000</f>
        <v>20000</v>
      </c>
      <c r="C194" s="8"/>
      <c r="D194" s="6"/>
    </row>
    <row r="195" spans="1:4">
      <c r="A195" t="s">
        <v>11</v>
      </c>
      <c r="B195" s="6">
        <f>9000+10000-5000-400-500-8000-1000-600-450</f>
        <v>3050</v>
      </c>
      <c r="C195" s="8"/>
      <c r="D195" s="6"/>
    </row>
    <row r="196" spans="1:4">
      <c r="B196" s="6"/>
      <c r="C196" s="8"/>
      <c r="D196" s="6"/>
    </row>
    <row r="197" spans="1:4" ht="15.75" thickBot="1">
      <c r="B197" s="9">
        <f>SUM(B190:B196)</f>
        <v>520550</v>
      </c>
      <c r="C197" s="8"/>
      <c r="D197" s="10">
        <f>SUM(D190:D196)</f>
        <v>520550</v>
      </c>
    </row>
    <row r="198" spans="1:4" ht="15.75" thickTop="1">
      <c r="A198" t="s">
        <v>58</v>
      </c>
    </row>
    <row r="199" spans="1:4">
      <c r="A199" s="1" t="s">
        <v>24</v>
      </c>
      <c r="B199" s="1" t="s">
        <v>50</v>
      </c>
      <c r="C199" s="1"/>
      <c r="D199" s="11" t="s">
        <v>25</v>
      </c>
    </row>
    <row r="200" spans="1:4">
      <c r="A200" t="s">
        <v>2</v>
      </c>
      <c r="B200" s="6">
        <v>200000</v>
      </c>
      <c r="C200" s="7" t="s">
        <v>7</v>
      </c>
      <c r="D200" s="6">
        <f>B207-D201-D202-D203</f>
        <v>316050</v>
      </c>
    </row>
    <row r="201" spans="1:4">
      <c r="A201" t="s">
        <v>3</v>
      </c>
      <c r="B201" s="6">
        <f>80000-300-300</f>
        <v>79400</v>
      </c>
      <c r="C201" s="8" t="s">
        <v>8</v>
      </c>
      <c r="D201" s="6">
        <f>150000-1000</f>
        <v>149000</v>
      </c>
    </row>
    <row r="202" spans="1:4">
      <c r="A202" t="s">
        <v>5</v>
      </c>
      <c r="B202" s="6">
        <f>50000-200-200</f>
        <v>49600</v>
      </c>
      <c r="C202" s="8" t="s">
        <v>9</v>
      </c>
      <c r="D202" s="6">
        <f>50000-20000+9000</f>
        <v>39000</v>
      </c>
    </row>
    <row r="203" spans="1:4">
      <c r="A203" t="s">
        <v>6</v>
      </c>
      <c r="B203" s="6">
        <f>190000-7500-14000+9000</f>
        <v>177500</v>
      </c>
      <c r="C203" s="8" t="s">
        <v>10</v>
      </c>
      <c r="D203" s="6">
        <f>25000-5000+1000+20000-8000-8000+500</f>
        <v>25500</v>
      </c>
    </row>
    <row r="204" spans="1:4">
      <c r="A204" t="s">
        <v>4</v>
      </c>
      <c r="B204" s="6">
        <f>8000+20000-8000</f>
        <v>20000</v>
      </c>
      <c r="C204" s="8"/>
      <c r="D204" s="6"/>
    </row>
    <row r="205" spans="1:4">
      <c r="A205" t="s">
        <v>11</v>
      </c>
      <c r="B205" s="6">
        <f>9000+10000-5000-400-500-8000-1000-600-450</f>
        <v>3050</v>
      </c>
      <c r="C205" s="8"/>
      <c r="D205" s="6"/>
    </row>
    <row r="206" spans="1:4">
      <c r="B206" s="6"/>
      <c r="C206" s="8"/>
      <c r="D206" s="6"/>
    </row>
    <row r="207" spans="1:4" ht="15.75" thickBot="1">
      <c r="B207" s="9">
        <f>SUM(B200:B206)</f>
        <v>529550</v>
      </c>
      <c r="C207" s="8"/>
      <c r="D207" s="10">
        <f>SUM(D200:D206)</f>
        <v>529550</v>
      </c>
    </row>
    <row r="208" spans="1:4" ht="15.75" thickTop="1"/>
    <row r="209" spans="1:4">
      <c r="A209" t="s">
        <v>59</v>
      </c>
    </row>
    <row r="210" spans="1:4">
      <c r="A210" t="s">
        <v>60</v>
      </c>
    </row>
    <row r="211" spans="1:4">
      <c r="A211" t="s">
        <v>61</v>
      </c>
    </row>
    <row r="213" spans="1:4">
      <c r="A213" t="s">
        <v>30</v>
      </c>
      <c r="D213">
        <f>20000-14000</f>
        <v>6000</v>
      </c>
    </row>
    <row r="214" spans="1:4">
      <c r="A214" t="s">
        <v>62</v>
      </c>
      <c r="D214">
        <f>D213-500-300-200-450-600</f>
        <v>3950</v>
      </c>
    </row>
    <row r="215" spans="1:4">
      <c r="A215" t="s">
        <v>63</v>
      </c>
      <c r="D215" s="6">
        <f>D200-D85</f>
        <v>2950</v>
      </c>
    </row>
    <row r="216" spans="1:4">
      <c r="A216" t="s">
        <v>64</v>
      </c>
    </row>
    <row r="217" spans="1:4">
      <c r="A217" t="s">
        <v>65</v>
      </c>
    </row>
    <row r="218" spans="1:4">
      <c r="A218" t="s">
        <v>66</v>
      </c>
    </row>
    <row r="219" spans="1:4">
      <c r="A219" t="s">
        <v>67</v>
      </c>
    </row>
    <row r="220" spans="1:4">
      <c r="A220" t="s">
        <v>68</v>
      </c>
    </row>
    <row r="221" spans="1:4">
      <c r="A221" s="1" t="s">
        <v>15</v>
      </c>
      <c r="B221" s="1" t="s">
        <v>13</v>
      </c>
      <c r="C221" s="1"/>
      <c r="D221" s="1" t="s">
        <v>14</v>
      </c>
    </row>
    <row r="222" spans="1:4">
      <c r="A222" t="s">
        <v>17</v>
      </c>
      <c r="B222">
        <v>14000</v>
      </c>
      <c r="C222" s="2" t="s">
        <v>16</v>
      </c>
      <c r="D222">
        <v>20000</v>
      </c>
    </row>
    <row r="223" spans="1:4">
      <c r="A223" t="s">
        <v>18</v>
      </c>
      <c r="B223">
        <v>500</v>
      </c>
      <c r="C223" s="3"/>
    </row>
    <row r="224" spans="1:4">
      <c r="A224" t="s">
        <v>19</v>
      </c>
      <c r="B224">
        <v>500</v>
      </c>
      <c r="C224" s="3"/>
    </row>
    <row r="225" spans="1:4">
      <c r="A225" t="s">
        <v>20</v>
      </c>
      <c r="B225">
        <f>450+600</f>
        <v>1050</v>
      </c>
      <c r="C225" s="3"/>
    </row>
    <row r="226" spans="1:4">
      <c r="A226" t="s">
        <v>21</v>
      </c>
      <c r="B226">
        <f>D227-B222-B223-B224-B225</f>
        <v>3950</v>
      </c>
      <c r="C226" s="3"/>
    </row>
    <row r="227" spans="1:4" ht="15.75" thickBot="1">
      <c r="B227" s="5">
        <f>SUM(B222:B226)</f>
        <v>20000</v>
      </c>
      <c r="C227" s="3"/>
      <c r="D227" s="4">
        <f>SUM(D222:D226)</f>
        <v>20000</v>
      </c>
    </row>
    <row r="228" spans="1:4" ht="15.75" thickTop="1"/>
    <row r="229" spans="1:4">
      <c r="A229" t="s">
        <v>69</v>
      </c>
    </row>
    <row r="230" spans="1:4">
      <c r="A230" t="s">
        <v>70</v>
      </c>
    </row>
    <row r="231" spans="1:4">
      <c r="A231" t="s">
        <v>33</v>
      </c>
    </row>
    <row r="232" spans="1:4">
      <c r="A232" t="s">
        <v>71</v>
      </c>
    </row>
    <row r="233" spans="1:4">
      <c r="A233" t="s">
        <v>72</v>
      </c>
    </row>
    <row r="234" spans="1:4">
      <c r="A234" t="s">
        <v>73</v>
      </c>
    </row>
    <row r="235" spans="1:4">
      <c r="A235" t="s">
        <v>74</v>
      </c>
    </row>
    <row r="236" spans="1:4">
      <c r="A236" t="s">
        <v>75</v>
      </c>
    </row>
    <row r="237" spans="1:4">
      <c r="A237" t="s">
        <v>76</v>
      </c>
      <c r="C237" s="14">
        <f>3600/5</f>
        <v>720</v>
      </c>
    </row>
    <row r="238" spans="1:4">
      <c r="A238" t="s">
        <v>80</v>
      </c>
      <c r="C238" s="14">
        <f>C237/12</f>
        <v>60</v>
      </c>
    </row>
    <row r="239" spans="1:4">
      <c r="A239" t="s">
        <v>77</v>
      </c>
      <c r="C239" s="14">
        <f>C238*10</f>
        <v>600</v>
      </c>
    </row>
    <row r="240" spans="1:4">
      <c r="A240" t="s">
        <v>79</v>
      </c>
      <c r="C240" s="12">
        <f>11*200</f>
        <v>2200</v>
      </c>
    </row>
    <row r="241" spans="1:3">
      <c r="A241" t="s">
        <v>78</v>
      </c>
      <c r="C241" s="12"/>
    </row>
    <row r="242" spans="1:3">
      <c r="C242" s="12">
        <f>50000-2200</f>
        <v>47800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Stenden Hogeschool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Krijgsheld</dc:creator>
  <cp:lastModifiedBy>Greetje</cp:lastModifiedBy>
  <dcterms:created xsi:type="dcterms:W3CDTF">2014-05-06T13:17:15Z</dcterms:created>
  <dcterms:modified xsi:type="dcterms:W3CDTF">2015-01-14T16:24:34Z</dcterms:modified>
</cp:coreProperties>
</file>